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745ad29f364b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Модель 12 мес" sheetId="1" r:id="R6fdcf4cb31f84f48"/>
    <x:sheet xmlns:r="http://schemas.openxmlformats.org/officeDocument/2006/relationships" name="Допущения" sheetId="2" r:id="R186f0b5c25d343d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#,##0"/>
    <x:numFmt numFmtId="201" formatCode="0.0%"/>
    <x:numFmt numFmtId="202" formatCode="mmm-yy"/>
    <x:numFmt numFmtId="203" formatCode="#,##0.0"/>
    <x:numFmt numFmtId="204" formatCode="#,##0;[Red](#,##0);-"/>
  </x:numFmts>
  <x:fonts count="9">
    <x:font>
      <x:sz val="11"/>
      <x:name val="Carlito"/>
    </x:font>
    <x:font>
      <x:sz val="10"/>
      <x:color rgb="FF111827"/>
      <x:name val="Arial"/>
    </x:font>
    <x:font>
      <x:b/>
      <x:sz val="16"/>
      <x:color rgb="FF111827"/>
      <x:name val="Arial"/>
    </x:font>
    <x:font>
      <x:i/>
      <x:sz val="9"/>
      <x:color rgb="FF595959"/>
      <x:name val="Arial"/>
    </x:font>
    <x:font>
      <x:b/>
      <x:sz val="10"/>
      <x:color rgb="FFFFFFFF"/>
      <x:name val="Arial"/>
    </x:font>
    <x:font>
      <x:sz val="10"/>
      <x:color rgb="FF0000FF"/>
      <x:name val="Arial"/>
    </x:font>
    <x:font>
      <x:b/>
      <x:sz val="9"/>
      <x:color rgb="FF111827"/>
      <x:name val="Arial"/>
    </x:font>
    <x:font>
      <x:sz val="10"/>
      <x:color rgb="FF008000"/>
      <x:name val="Arial"/>
    </x:font>
    <x:font>
      <x:b/>
      <x:sz val="10"/>
      <x:color rgb="FF111827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7365D"/>
      </x:patternFill>
    </x:fill>
    <x:fill>
      <x:patternFill patternType="solid">
        <x:fgColor rgb="FFFFF8D6"/>
      </x:patternFill>
    </x:fill>
    <x:fill>
      <x:patternFill patternType="solid">
        <x:fgColor rgb="FFEAF0F7"/>
      </x:patternFill>
    </x:fill>
  </x:fills>
  <x:borders count="8">
    <x:border/>
    <x:border>
      <x:bottom style="thin">
        <x:color rgb="FF4472C4"/>
      </x:bottom>
    </x:border>
    <x:border>
      <x:left style="thin">
        <x:color rgb="FFFFFFFF"/>
      </x:left>
      <x:right style="thin">
        <x:color rgb="FFFFFFFF"/>
      </x:right>
      <x:top style="thin">
        <x:color rgb="FFFFFFFF"/>
      </x:top>
      <x:bottom style="thin">
        <x:color rgb="FFFFFFFF"/>
      </x:bottom>
    </x:border>
    <x:border>
      <x:bottom style="thin">
        <x:color rgb="FFD9D9D9"/>
      </x:bottom>
    </x:border>
    <x:border>
      <x:top style="thin">
        <x:color rgb="FFD9D9D9"/>
      </x:top>
      <x:bottom style="thin">
        <x:color rgb="FFD9D9D9"/>
      </x:bottom>
    </x:border>
    <x:border>
      <x:left style="thin">
        <x:color rgb="FFD9D9D9"/>
      </x:left>
      <x:top style="thin">
        <x:color rgb="FFD9D9D9"/>
      </x:top>
      <x:bottom style="thin">
        <x:color rgb="FFD9D9D9"/>
      </x:bottom>
    </x:border>
    <x:border>
      <x:right style="thin">
        <x:color rgb="FFD9D9D9"/>
      </x:right>
      <x:top style="thin">
        <x:color rgb="FFD9D9D9"/>
      </x:top>
      <x:bottom style="thin">
        <x:color rgb="FFD9D9D9"/>
      </x:bottom>
    </x:border>
    <x:border>
      <x:top style="thin">
        <x:color rgb="FFD9D9D9"/>
      </x:top>
    </x:border>
  </x:borders>
  <x:cellStyleXfs count="1">
    <x:xf numFmtId="0" fontId="0" fillId="0" borderId="0"/>
  </x:cellStyleXfs>
  <x:cellXfs count="7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4" fillId="2" borderId="2" xfId="0" applyNumberFormat="1" applyFont="1" applyFill="1" applyBorder="1" applyAlignment="1">
      <x:alignment horizontal="center" vertical="center" wrapText="1"/>
    </x:xf>
    <x:xf numFmtId="0" fontId="5" fillId="0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200" fontId="5" fillId="3" borderId="0" xfId="0" applyNumberFormat="1" applyFont="1" applyFill="1" applyBorder="1" applyAlignment="1">
      <x:alignment vertical="center"/>
    </x:xf>
    <x:xf numFmtId="201" fontId="5" fillId="3" borderId="0" xfId="0" applyNumberFormat="1" applyFont="1" applyFill="1" applyBorder="1" applyAlignment="1">
      <x:alignment vertical="center"/>
    </x:xf>
    <x:xf numFmtId="202" fontId="5" fillId="3" borderId="0" xfId="0" applyNumberFormat="1" applyFont="1" applyFill="1" applyBorder="1" applyAlignment="1">
      <x:alignment vertical="center"/>
    </x:xf>
    <x:xf numFmtId="0" fontId="1" fillId="0" borderId="3" xfId="0" applyNumberFormat="1" applyFont="1" applyFill="1" applyBorder="1" applyAlignment="1">
      <x:alignment vertical="center"/>
    </x:xf>
    <x:xf numFmtId="200" fontId="5" fillId="3" borderId="3" xfId="0" applyNumberFormat="1" applyFont="1" applyFill="1" applyBorder="1" applyAlignment="1">
      <x:alignment vertical="center"/>
    </x:xf>
    <x:xf numFmtId="0" fontId="1" fillId="0" borderId="4" xfId="0" applyNumberFormat="1" applyFont="1" applyFill="1" applyBorder="1" applyAlignment="1">
      <x:alignment vertical="center"/>
    </x:xf>
    <x:xf numFmtId="200" fontId="5" fillId="3" borderId="4" xfId="0" applyNumberFormat="1" applyFont="1" applyFill="1" applyBorder="1" applyAlignment="1">
      <x:alignment vertical="center"/>
    </x:xf>
    <x:xf numFmtId="201" fontId="5" fillId="3" borderId="4" xfId="0" applyNumberFormat="1" applyFont="1" applyFill="1" applyBorder="1" applyAlignment="1">
      <x:alignment vertical="center"/>
    </x:xf>
    <x:xf numFmtId="202" fontId="5" fillId="3" borderId="4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 wrapText="1"/>
    </x:xf>
    <x:xf numFmtId="202" fontId="4" fillId="2" borderId="2" xfId="0" applyNumberFormat="1" applyFont="1" applyFill="1" applyBorder="1" applyAlignment="1">
      <x:alignment horizontal="center" vertical="center" wrapText="1"/>
    </x:xf>
    <x:xf numFmtId="0" fontId="7" fillId="0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8" fillId="4" borderId="0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 applyAlignment="1">
      <x:alignment vertical="center"/>
    </x:xf>
    <x:xf numFmtId="0" fontId="7" fillId="0" borderId="3" xfId="0" applyNumberFormat="1" applyFont="1" applyFill="1" applyBorder="1" applyAlignment="1">
      <x:alignment vertical="center"/>
    </x:xf>
    <x:xf numFmtId="0" fontId="7" fillId="0" borderId="4" xfId="0" applyNumberFormat="1" applyFont="1" applyFill="1" applyBorder="1" applyAlignment="1">
      <x:alignment vertical="center"/>
    </x:xf>
    <x:xf numFmtId="0" fontId="8" fillId="4" borderId="4" xfId="0" applyNumberFormat="1" applyFont="1" applyFill="1" applyBorder="1" applyAlignment="1">
      <x:alignment vertical="center"/>
    </x:xf>
    <x:xf numFmtId="0" fontId="1" fillId="4" borderId="4" xfId="0" applyNumberFormat="1" applyFont="1" applyFill="1" applyBorder="1" applyAlignment="1">
      <x:alignment vertical="center"/>
    </x:xf>
    <x:xf numFmtId="0" fontId="8" fillId="0" borderId="4" xfId="0" applyNumberFormat="1" applyFont="1" applyFill="1" applyBorder="1" applyAlignment="1">
      <x:alignment vertical="center"/>
    </x:xf>
    <x:xf numFmtId="203" fontId="7" fillId="0" borderId="3" xfId="0" applyNumberFormat="1" applyFont="1" applyFill="1" applyBorder="1" applyAlignment="1">
      <x:alignment vertical="center"/>
    </x:xf>
    <x:xf numFmtId="203" fontId="7" fillId="0" borderId="4" xfId="0" applyNumberFormat="1" applyFont="1" applyFill="1" applyBorder="1" applyAlignment="1">
      <x:alignment vertical="center"/>
    </x:xf>
    <x:xf numFmtId="204" fontId="7" fillId="0" borderId="4" xfId="0" applyNumberFormat="1" applyFont="1" applyFill="1" applyBorder="1" applyAlignment="1">
      <x:alignment vertical="center"/>
    </x:xf>
    <x:xf numFmtId="204" fontId="8" fillId="4" borderId="4" xfId="0" applyNumberFormat="1" applyFont="1" applyFill="1" applyBorder="1" applyAlignment="1">
      <x:alignment vertical="center"/>
    </x:xf>
    <x:xf numFmtId="201" fontId="1" fillId="4" borderId="4" xfId="0" applyNumberFormat="1" applyFont="1" applyFill="1" applyBorder="1" applyAlignment="1">
      <x:alignment vertical="center"/>
    </x:xf>
    <x:xf numFmtId="204" fontId="1" fillId="0" borderId="4" xfId="0" applyNumberFormat="1" applyFont="1" applyFill="1" applyBorder="1" applyAlignment="1">
      <x:alignment vertical="center"/>
    </x:xf>
    <x:xf numFmtId="204" fontId="8" fillId="0" borderId="4" xfId="0" applyNumberFormat="1" applyFont="1" applyFill="1" applyBorder="1" applyAlignment="1">
      <x:alignment vertical="center"/>
    </x:xf>
    <x:xf numFmtId="0" fontId="8" fillId="4" borderId="5" xfId="0" applyNumberFormat="1" applyFont="1" applyFill="1" applyBorder="1" applyAlignment="1">
      <x:alignment vertical="center"/>
    </x:xf>
    <x:xf numFmtId="0" fontId="8" fillId="4" borderId="6" xfId="0" applyNumberFormat="1" applyFont="1" applyFill="1" applyBorder="1" applyAlignment="1">
      <x:alignment vertical="center"/>
    </x:xf>
    <x:xf numFmtId="204" fontId="1" fillId="0" borderId="0" xfId="0" applyNumberFormat="1" applyFont="1" applyFill="1" applyBorder="1" applyAlignment="1">
      <x:alignment vertical="center"/>
    </x:xf>
    <x:xf numFmtId="204" fontId="1" fillId="0" borderId="3" xfId="0" applyNumberFormat="1" applyFont="1" applyFill="1" applyBorder="1" applyAlignment="1">
      <x:alignment vertical="center"/>
    </x:xf>
    <x:xf numFmtId="0" fontId="1" fillId="0" borderId="7" xfId="0" applyNumberFormat="1" applyFont="1" applyFill="1" applyBorder="1" applyAlignment="1">
      <x:alignment vertical="center"/>
    </x:xf>
    <x:xf numFmtId="204" fontId="1" fillId="0" borderId="7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0"/>
    </x:xf>
    <x:xf numFmtId="0" fontId="2" fillId="0" borderId="0" xfId="0" applyNumberFormat="1" applyFont="1" applyFill="1" applyBorder="1" applyAlignment="1">
      <x:alignment vertical="center" wrapText="0"/>
    </x:xf>
    <x:xf numFmtId="0" fontId="3" fillId="0" borderId="0" xfId="0" applyNumberFormat="1" applyFont="1" applyFill="1" applyBorder="1" applyAlignment="1">
      <x:alignment vertical="center" wrapText="0"/>
    </x:xf>
    <x:xf numFmtId="0" fontId="1" fillId="0" borderId="1" xfId="0" applyNumberFormat="1" applyFont="1" applyFill="1" applyBorder="1" applyAlignment="1">
      <x:alignment vertical="center" wrapText="0"/>
    </x:xf>
    <x:xf numFmtId="0" fontId="4" fillId="2" borderId="2" xfId="0" applyNumberFormat="1" applyFont="1" applyFill="1" applyBorder="1" applyAlignment="1">
      <x:alignment horizontal="center" vertical="center" wrapText="0"/>
    </x:xf>
    <x:xf numFmtId="202" fontId="4" fillId="2" borderId="2" xfId="0" applyNumberFormat="1" applyFont="1" applyFill="1" applyBorder="1" applyAlignment="1">
      <x:alignment horizontal="center" vertical="center" wrapText="0"/>
    </x:xf>
    <x:xf numFmtId="0" fontId="1" fillId="0" borderId="3" xfId="0" applyNumberFormat="1" applyFont="1" applyFill="1" applyBorder="1" applyAlignment="1">
      <x:alignment vertical="center" wrapText="0"/>
    </x:xf>
    <x:xf numFmtId="203" fontId="7" fillId="0" borderId="3" xfId="0" applyNumberFormat="1" applyFont="1" applyFill="1" applyBorder="1" applyAlignment="1">
      <x:alignment vertical="center" wrapText="0"/>
    </x:xf>
    <x:xf numFmtId="0" fontId="1" fillId="0" borderId="4" xfId="0" applyNumberFormat="1" applyFont="1" applyFill="1" applyBorder="1" applyAlignment="1">
      <x:alignment vertical="center" wrapText="0"/>
    </x:xf>
    <x:xf numFmtId="203" fontId="7" fillId="0" borderId="4" xfId="0" applyNumberFormat="1" applyFont="1" applyFill="1" applyBorder="1" applyAlignment="1">
      <x:alignment vertical="center" wrapText="0"/>
    </x:xf>
    <x:xf numFmtId="204" fontId="7" fillId="0" borderId="4" xfId="0" applyNumberFormat="1" applyFont="1" applyFill="1" applyBorder="1" applyAlignment="1">
      <x:alignment vertical="center" wrapText="0"/>
    </x:xf>
    <x:xf numFmtId="0" fontId="8" fillId="4" borderId="4" xfId="0" applyNumberFormat="1" applyFont="1" applyFill="1" applyBorder="1" applyAlignment="1">
      <x:alignment vertical="center" wrapText="0"/>
    </x:xf>
    <x:xf numFmtId="204" fontId="8" fillId="4" borderId="4" xfId="0" applyNumberFormat="1" applyFont="1" applyFill="1" applyBorder="1" applyAlignment="1">
      <x:alignment vertical="center" wrapText="0"/>
    </x:xf>
    <x:xf numFmtId="0" fontId="1" fillId="4" borderId="4" xfId="0" applyNumberFormat="1" applyFont="1" applyFill="1" applyBorder="1" applyAlignment="1">
      <x:alignment vertical="center" wrapText="0"/>
    </x:xf>
    <x:xf numFmtId="201" fontId="1" fillId="4" borderId="4" xfId="0" applyNumberFormat="1" applyFont="1" applyFill="1" applyBorder="1" applyAlignment="1">
      <x:alignment vertical="center" wrapText="0"/>
    </x:xf>
    <x:xf numFmtId="204" fontId="1" fillId="0" borderId="4" xfId="0" applyNumberFormat="1" applyFont="1" applyFill="1" applyBorder="1" applyAlignment="1">
      <x:alignment vertical="center" wrapText="0"/>
    </x:xf>
    <x:xf numFmtId="0" fontId="8" fillId="0" borderId="4" xfId="0" applyNumberFormat="1" applyFont="1" applyFill="1" applyBorder="1" applyAlignment="1">
      <x:alignment vertical="center" wrapText="0"/>
    </x:xf>
    <x:xf numFmtId="204" fontId="8" fillId="0" borderId="4" xfId="0" applyNumberFormat="1" applyFont="1" applyFill="1" applyBorder="1" applyAlignment="1">
      <x:alignment vertical="center" wrapText="0"/>
    </x:xf>
    <x:xf numFmtId="0" fontId="8" fillId="4" borderId="5" xfId="0" applyNumberFormat="1" applyFont="1" applyFill="1" applyBorder="1" applyAlignment="1">
      <x:alignment vertical="center" wrapText="0"/>
    </x:xf>
    <x:xf numFmtId="0" fontId="8" fillId="4" borderId="6" xfId="0" applyNumberFormat="1" applyFont="1" applyFill="1" applyBorder="1" applyAlignment="1">
      <x:alignment vertical="center" wrapText="0"/>
    </x:xf>
    <x:xf numFmtId="204" fontId="1" fillId="0" borderId="3" xfId="0" applyNumberFormat="1" applyFont="1" applyFill="1" applyBorder="1" applyAlignment="1">
      <x:alignment vertical="center" wrapText="0"/>
    </x:xf>
    <x:xf numFmtId="0" fontId="1" fillId="0" borderId="7" xfId="0" applyNumberFormat="1" applyFont="1" applyFill="1" applyBorder="1" applyAlignment="1">
      <x:alignment vertical="center" wrapText="0"/>
    </x:xf>
    <x:xf numFmtId="204" fontId="1" fillId="0" borderId="7" xfId="0" applyNumberFormat="1" applyFont="1" applyFill="1" applyBorder="1" applyAlignment="1">
      <x:alignment vertical="center" wrapText="0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5af38297df4a0d" /><Relationship Type="http://schemas.openxmlformats.org/officeDocument/2006/relationships/theme" Target="/xl/theme/theme1.xml" Id="R9f28653ad417426c" /><Relationship Type="http://schemas.openxmlformats.org/officeDocument/2006/relationships/sharedStrings" Target="/xl/sharedStrings.xml" Id="Rdd95b17f97924fff" /><Relationship Type="http://schemas.openxmlformats.org/officeDocument/2006/relationships/worksheet" Target="/xl/worksheets/sheet1.xml" Id="R6fdcf4cb31f84f48" /><Relationship Type="http://schemas.openxmlformats.org/officeDocument/2006/relationships/worksheet" Target="/xl/worksheets/sheet2.xml" Id="R186f0b5c25d343d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7365D"/>
  </x:sheetPr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29" hidden="0" customWidth="1"/>
    <x:col min="2" max="2" width="13" hidden="0" customWidth="1"/>
    <x:col min="3" max="3" width="13" hidden="0" customWidth="1"/>
    <x:col min="4" max="4" width="13" hidden="0" customWidth="1"/>
    <x:col min="5" max="5" width="13" hidden="0" customWidth="1"/>
    <x:col min="6" max="6" width="13" hidden="0" customWidth="1"/>
    <x:col min="7" max="7" width="13" hidden="0" customWidth="1"/>
    <x:col min="8" max="8" width="13" hidden="0" customWidth="1"/>
    <x:col min="9" max="9" width="13" hidden="0" customWidth="1"/>
    <x:col min="10" max="10" width="13" hidden="0" customWidth="1"/>
    <x:col min="11" max="11" width="13" hidden="0" customWidth="1"/>
    <x:col min="12" max="12" width="13" hidden="0" customWidth="1"/>
    <x:col min="13" max="13" width="13" hidden="0" customWidth="1"/>
  </x:cols>
  <x:sheetData>
    <x:row r="1">
      <x:c r="A1" s="47"/>
      <x:c r="B1" s="47"/>
      <x:c r="C1" s="47"/>
      <x:c r="D1" s="47"/>
      <x:c r="E1" s="47"/>
      <x:c r="F1" s="47"/>
      <x:c r="G1" s="47"/>
      <x:c r="H1" s="47"/>
      <x:c r="I1" s="47"/>
      <x:c r="J1" s="47"/>
      <x:c r="K1" s="47"/>
      <x:c r="L1" s="47"/>
      <x:c r="M1" s="47"/>
    </x:row>
    <x:row r="2">
      <x:c r="A2" s="48" t="str">
        <x:v>Финансовая модель ресторана на 12 месяцев</x:v>
      </x:c>
      <x:c r="B2" s="47"/>
      <x:c r="C2" s="47"/>
      <x:c r="D2" s="47"/>
      <x:c r="E2" s="47"/>
      <x:c r="F2" s="47"/>
      <x:c r="G2" s="47"/>
      <x:c r="H2" s="47"/>
      <x:c r="I2" s="47"/>
      <x:c r="J2" s="47"/>
      <x:c r="K2" s="47"/>
      <x:c r="L2" s="47"/>
      <x:c r="M2" s="47"/>
    </x:row>
    <x:row r="3">
      <x:c r="A3" s="49" t="str">
        <x:v>Результаты связаны с допущениями. Зелёные формулы читают вводные с соседнего листа.</x:v>
      </x:c>
      <x:c r="B3" s="49"/>
      <x:c r="C3" s="49"/>
      <x:c r="D3" s="49"/>
      <x:c r="E3" s="49"/>
      <x:c r="F3" s="49"/>
      <x:c r="G3" s="49"/>
      <x:c r="H3" s="49"/>
      <x:c r="I3" s="49"/>
      <x:c r="J3" s="49"/>
      <x:c r="K3" s="49"/>
      <x:c r="L3" s="49"/>
      <x:c r="M3" s="49"/>
    </x:row>
    <x:row r="4">
      <x:c r="A4" s="50"/>
      <x:c r="B4" s="50"/>
      <x:c r="C4" s="50"/>
      <x:c r="D4" s="50"/>
      <x:c r="E4" s="50"/>
      <x:c r="F4" s="50"/>
      <x:c r="G4" s="50"/>
      <x:c r="H4" s="50"/>
      <x:c r="I4" s="50"/>
      <x:c r="J4" s="50"/>
      <x:c r="K4" s="50"/>
      <x:c r="L4" s="50"/>
      <x:c r="M4" s="50"/>
    </x:row>
    <x:row r="5" ht="28" customHeight="1">
      <x:c r="A5" s="51" t="str">
        <x:v>Показатель</x:v>
      </x:c>
      <x:c r="B5" s="52" t="n">
        <x:f>'Допущения'!B18</x:f>
        <x:v>46296</x:v>
      </x:c>
      <x:c r="C5" s="52" t="n">
        <x:f>DATE(YEAR(B5),MONTH(B5)+1,1)</x:f>
        <x:v>46327</x:v>
      </x:c>
      <x:c r="D5" s="52" t="n">
        <x:f>DATE(YEAR(C5),MONTH(C5)+1,1)</x:f>
        <x:v>46357</x:v>
      </x:c>
      <x:c r="E5" s="52" t="n">
        <x:f>DATE(YEAR(D5),MONTH(D5)+1,1)</x:f>
        <x:v>46388</x:v>
      </x:c>
      <x:c r="F5" s="52" t="n">
        <x:f>DATE(YEAR(E5),MONTH(E5)+1,1)</x:f>
        <x:v>46419</x:v>
      </x:c>
      <x:c r="G5" s="52" t="n">
        <x:f>DATE(YEAR(F5),MONTH(F5)+1,1)</x:f>
        <x:v>46447</x:v>
      </x:c>
      <x:c r="H5" s="52" t="n">
        <x:f>DATE(YEAR(G5),MONTH(G5)+1,1)</x:f>
        <x:v>46478</x:v>
      </x:c>
      <x:c r="I5" s="52" t="n">
        <x:f>DATE(YEAR(H5),MONTH(H5)+1,1)</x:f>
        <x:v>46508</x:v>
      </x:c>
      <x:c r="J5" s="52" t="n">
        <x:f>DATE(YEAR(I5),MONTH(I5)+1,1)</x:f>
        <x:v>46539</x:v>
      </x:c>
      <x:c r="K5" s="52" t="n">
        <x:f>DATE(YEAR(J5),MONTH(J5)+1,1)</x:f>
        <x:v>46569</x:v>
      </x:c>
      <x:c r="L5" s="52" t="n">
        <x:f>DATE(YEAR(K5),MONTH(K5)+1,1)</x:f>
        <x:v>46600</x:v>
      </x:c>
      <x:c r="M5" s="52" t="n">
        <x:f>DATE(YEAR(L5),MONTH(L5)+1,1)</x:f>
        <x:v>46631</x:v>
      </x:c>
    </x:row>
    <x:row r="6" ht="24" customHeight="1">
      <x:c r="A6" s="53" t="str">
        <x:v>Гостей в день</x:v>
      </x:c>
      <x:c r="B6" s="54" t="n">
        <x:f>'Допущения'!B9</x:f>
        <x:v>110</x:v>
      </x:c>
      <x:c r="C6" s="54" t="n">
        <x:f>B6*(1+'Допущения'!$B$10)</x:f>
        <x:v>113.3</x:v>
      </x:c>
      <x:c r="D6" s="54" t="n">
        <x:f>C6*(1+'Допущения'!$B$10)</x:f>
        <x:v>116.699</x:v>
      </x:c>
      <x:c r="E6" s="54" t="n">
        <x:f>D6*(1+'Допущения'!$B$10)</x:f>
        <x:v>120.19997000000001</x:v>
      </x:c>
      <x:c r="F6" s="54" t="n">
        <x:f>E6*(1+'Допущения'!$B$10)</x:f>
        <x:v>123.80596910000001</x:v>
      </x:c>
      <x:c r="G6" s="54" t="n">
        <x:f>F6*(1+'Допущения'!$B$10)</x:f>
        <x:v>127.52014817300001</x:v>
      </x:c>
      <x:c r="H6" s="54" t="n">
        <x:f>G6*(1+'Допущения'!$B$10)</x:f>
        <x:v>131.34575261819</x:v>
      </x:c>
      <x:c r="I6" s="54" t="n">
        <x:f>H6*(1+'Допущения'!$B$10)</x:f>
        <x:v>135.2861251967357</x:v>
      </x:c>
      <x:c r="J6" s="54" t="n">
        <x:f>I6*(1+'Допущения'!$B$10)</x:f>
        <x:v>139.34470895263777</x:v>
      </x:c>
      <x:c r="K6" s="54" t="n">
        <x:f>J6*(1+'Допущения'!$B$10)</x:f>
        <x:v>143.5250502212169</x:v>
      </x:c>
      <x:c r="L6" s="54" t="n">
        <x:f>K6*(1+'Допущения'!$B$10)</x:f>
        <x:v>147.8308017278534</x:v>
      </x:c>
      <x:c r="M6" s="54" t="n">
        <x:f>L6*(1+'Допущения'!$B$10)</x:f>
        <x:v>152.265725779689</x:v>
      </x:c>
    </x:row>
    <x:row r="7" ht="24" customHeight="1">
      <x:c r="A7" s="55" t="str">
        <x:v>Средний чек</x:v>
      </x:c>
      <x:c r="B7" s="56" t="n">
        <x:f>'Допущения'!$B$8</x:f>
        <x:v>2200</x:v>
      </x:c>
      <x:c r="C7" s="56" t="n">
        <x:f>'Допущения'!$B$8</x:f>
        <x:v>2200</x:v>
      </x:c>
      <x:c r="D7" s="56" t="n">
        <x:f>'Допущения'!$B$8</x:f>
        <x:v>2200</x:v>
      </x:c>
      <x:c r="E7" s="56" t="n">
        <x:f>'Допущения'!$B$8</x:f>
        <x:v>2200</x:v>
      </x:c>
      <x:c r="F7" s="56" t="n">
        <x:f>'Допущения'!$B$8</x:f>
        <x:v>2200</x:v>
      </x:c>
      <x:c r="G7" s="56" t="n">
        <x:f>'Допущения'!$B$8</x:f>
        <x:v>2200</x:v>
      </x:c>
      <x:c r="H7" s="56" t="n">
        <x:f>'Допущения'!$B$8</x:f>
        <x:v>2200</x:v>
      </x:c>
      <x:c r="I7" s="56" t="n">
        <x:f>'Допущения'!$B$8</x:f>
        <x:v>2200</x:v>
      </x:c>
      <x:c r="J7" s="56" t="n">
        <x:f>'Допущения'!$B$8</x:f>
        <x:v>2200</x:v>
      </x:c>
      <x:c r="K7" s="56" t="n">
        <x:f>'Допущения'!$B$8</x:f>
        <x:v>2200</x:v>
      </x:c>
      <x:c r="L7" s="56" t="n">
        <x:f>'Допущения'!$B$8</x:f>
        <x:v>2200</x:v>
      </x:c>
      <x:c r="M7" s="56" t="n">
        <x:f>'Допущения'!$B$8</x:f>
        <x:v>2200</x:v>
      </x:c>
    </x:row>
    <x:row r="8" ht="24" customHeight="1">
      <x:c r="A8" s="55" t="str">
        <x:v>Рабочих дней</x:v>
      </x:c>
      <x:c r="B8" s="56" t="n">
        <x:f>'Допущения'!$B$11</x:f>
        <x:v>30</x:v>
      </x:c>
      <x:c r="C8" s="56" t="n">
        <x:f>'Допущения'!$B$11</x:f>
        <x:v>30</x:v>
      </x:c>
      <x:c r="D8" s="56" t="n">
        <x:f>'Допущения'!$B$11</x:f>
        <x:v>30</x:v>
      </x:c>
      <x:c r="E8" s="56" t="n">
        <x:f>'Допущения'!$B$11</x:f>
        <x:v>30</x:v>
      </x:c>
      <x:c r="F8" s="56" t="n">
        <x:f>'Допущения'!$B$11</x:f>
        <x:v>30</x:v>
      </x:c>
      <x:c r="G8" s="56" t="n">
        <x:f>'Допущения'!$B$11</x:f>
        <x:v>30</x:v>
      </x:c>
      <x:c r="H8" s="56" t="n">
        <x:f>'Допущения'!$B$11</x:f>
        <x:v>30</x:v>
      </x:c>
      <x:c r="I8" s="56" t="n">
        <x:f>'Допущения'!$B$11</x:f>
        <x:v>30</x:v>
      </x:c>
      <x:c r="J8" s="56" t="n">
        <x:f>'Допущения'!$B$11</x:f>
        <x:v>30</x:v>
      </x:c>
      <x:c r="K8" s="56" t="n">
        <x:f>'Допущения'!$B$11</x:f>
        <x:v>30</x:v>
      </x:c>
      <x:c r="L8" s="56" t="n">
        <x:f>'Допущения'!$B$11</x:f>
        <x:v>30</x:v>
      </x:c>
      <x:c r="M8" s="56" t="n">
        <x:f>'Допущения'!$B$11</x:f>
        <x:v>30</x:v>
      </x:c>
    </x:row>
    <x:row r="9" ht="24" customHeight="1">
      <x:c r="A9" s="55" t="str">
        <x:v>Выручка</x:v>
      </x:c>
      <x:c r="B9" s="57" t="n">
        <x:f>B6*B7*B8</x:f>
        <x:v>7260000</x:v>
      </x:c>
      <x:c r="C9" s="57" t="n">
        <x:f>C6*C7*C8</x:f>
        <x:v>7477800</x:v>
      </x:c>
      <x:c r="D9" s="57" t="n">
        <x:f>D6*D7*D8</x:f>
        <x:v>7702134</x:v>
      </x:c>
      <x:c r="E9" s="57" t="n">
        <x:f>E6*E7*E8</x:f>
        <x:v>7933198.0200000005</x:v>
      </x:c>
      <x:c r="F9" s="57" t="n">
        <x:f>F6*F7*F8</x:f>
        <x:v>8171193.960600001</x:v>
      </x:c>
      <x:c r="G9" s="57" t="n">
        <x:f>G6*G7*G8</x:f>
        <x:v>8416329.779418001</x:v>
      </x:c>
      <x:c r="H9" s="57" t="n">
        <x:f>H6*H7*H8</x:f>
        <x:v>8668819.67280054</x:v>
      </x:c>
      <x:c r="I9" s="57" t="n">
        <x:f>I6*I7*I8</x:f>
        <x:v>8928884.262984555</x:v>
      </x:c>
      <x:c r="J9" s="57" t="n">
        <x:f>J6*J7*J8</x:f>
        <x:v>9196750.790874092</x:v>
      </x:c>
      <x:c r="K9" s="57" t="n">
        <x:f>K6*K7*K8</x:f>
        <x:v>9472653.314600317</x:v>
      </x:c>
      <x:c r="L9" s="57" t="n">
        <x:f>L6*L7*L8</x:f>
        <x:v>9756832.914038325</x:v>
      </x:c>
      <x:c r="M9" s="57" t="n">
        <x:f>M6*M7*M8</x:f>
        <x:v>10049537.901459474</x:v>
      </x:c>
    </x:row>
    <x:row r="10" ht="24" customHeight="1">
      <x:c r="A10" s="55" t="str">
        <x:v>Затраты на продукты</x:v>
      </x:c>
      <x:c r="B10" s="57" t="n">
        <x:f>B9*'Допущения'!$B$12</x:f>
        <x:v>2178000</x:v>
      </x:c>
      <x:c r="C10" s="57" t="n">
        <x:f>C9*'Допущения'!$B$12</x:f>
        <x:v>2243340</x:v>
      </x:c>
      <x:c r="D10" s="57" t="n">
        <x:f>D9*'Допущения'!$B$12</x:f>
        <x:v>2310640.1999999997</x:v>
      </x:c>
      <x:c r="E10" s="57" t="n">
        <x:f>E9*'Допущения'!$B$12</x:f>
        <x:v>2379959.406</x:v>
      </x:c>
      <x:c r="F10" s="57" t="n">
        <x:f>F9*'Допущения'!$B$12</x:f>
        <x:v>2451358.18818</x:v>
      </x:c>
      <x:c r="G10" s="57" t="n">
        <x:f>G9*'Допущения'!$B$12</x:f>
        <x:v>2524898.9338254</x:v>
      </x:c>
      <x:c r="H10" s="57" t="n">
        <x:f>H9*'Допущения'!$B$12</x:f>
        <x:v>2600645.901840162</x:v>
      </x:c>
      <x:c r="I10" s="57" t="n">
        <x:f>I9*'Допущения'!$B$12</x:f>
        <x:v>2678665.2788953665</x:v>
      </x:c>
      <x:c r="J10" s="57" t="n">
        <x:f>J9*'Допущения'!$B$12</x:f>
        <x:v>2759025.2372622276</x:v>
      </x:c>
      <x:c r="K10" s="57" t="n">
        <x:f>K9*'Допущения'!$B$12</x:f>
        <x:v>2841795.994380095</x:v>
      </x:c>
      <x:c r="L10" s="57" t="n">
        <x:f>L9*'Допущения'!$B$12</x:f>
        <x:v>2927049.874211497</x:v>
      </x:c>
      <x:c r="M10" s="57" t="n">
        <x:f>M9*'Допущения'!$B$12</x:f>
        <x:v>3014861.3704378423</x:v>
      </x:c>
    </x:row>
    <x:row r="11" ht="24" customHeight="1">
      <x:c r="A11" s="55" t="str">
        <x:v>Прочие переменные расходы</x:v>
      </x:c>
      <x:c r="B11" s="57" t="n">
        <x:f>B9*'Допущения'!$B$13</x:f>
        <x:v>580800</x:v>
      </x:c>
      <x:c r="C11" s="57" t="n">
        <x:f>C9*'Допущения'!$B$13</x:f>
        <x:v>598224</x:v>
      </x:c>
      <x:c r="D11" s="57" t="n">
        <x:f>D9*'Допущения'!$B$13</x:f>
        <x:v>616170.72</x:v>
      </x:c>
      <x:c r="E11" s="57" t="n">
        <x:f>E9*'Допущения'!$B$13</x:f>
        <x:v>634655.8416</x:v>
      </x:c>
      <x:c r="F11" s="57" t="n">
        <x:f>F9*'Допущения'!$B$13</x:f>
        <x:v>653695.5168480001</x:v>
      </x:c>
      <x:c r="G11" s="57" t="n">
        <x:f>G9*'Допущения'!$B$13</x:f>
        <x:v>673306.38235344</x:v>
      </x:c>
      <x:c r="H11" s="57" t="n">
        <x:f>H9*'Допущения'!$B$13</x:f>
        <x:v>693505.5738240433</x:v>
      </x:c>
      <x:c r="I11" s="57" t="n">
        <x:f>I9*'Допущения'!$B$13</x:f>
        <x:v>714310.7410387645</x:v>
      </x:c>
      <x:c r="J11" s="57" t="n">
        <x:f>J9*'Допущения'!$B$13</x:f>
        <x:v>735740.0632699274</x:v>
      </x:c>
      <x:c r="K11" s="57" t="n">
        <x:f>K9*'Допущения'!$B$13</x:f>
        <x:v>757812.2651680254</x:v>
      </x:c>
      <x:c r="L11" s="57" t="n">
        <x:f>L9*'Допущения'!$B$13</x:f>
        <x:v>780546.633123066</x:v>
      </x:c>
      <x:c r="M11" s="57" t="n">
        <x:f>M9*'Допущения'!$B$13</x:f>
        <x:v>803963.0321167579</x:v>
      </x:c>
    </x:row>
    <x:row r="12" ht="24" customHeight="1">
      <x:c r="A12" s="55" t="str">
        <x:v>ФОТ с начислениями</x:v>
      </x:c>
      <x:c r="B12" s="57" t="n">
        <x:f>'Допущения'!$B$14</x:f>
        <x:v>2600000</x:v>
      </x:c>
      <x:c r="C12" s="57" t="n">
        <x:f>B12*(1+'Допущения'!$B$15)</x:f>
        <x:v>2612999.9999999995</x:v>
      </x:c>
      <x:c r="D12" s="57" t="n">
        <x:f>C12*(1+'Допущения'!$B$15)</x:f>
        <x:v>2626064.999999999</x:v>
      </x:c>
      <x:c r="E12" s="57" t="n">
        <x:f>D12*(1+'Допущения'!$B$15)</x:f>
        <x:v>2639195.324999999</x:v>
      </x:c>
      <x:c r="F12" s="57" t="n">
        <x:f>E12*(1+'Допущения'!$B$15)</x:f>
        <x:v>2652391.3016249985</x:v>
      </x:c>
      <x:c r="G12" s="57" t="n">
        <x:f>F12*(1+'Допущения'!$B$15)</x:f>
        <x:v>2665653.258133123</x:v>
      </x:c>
      <x:c r="H12" s="57" t="n">
        <x:f>G12*(1+'Допущения'!$B$15)</x:f>
        <x:v>2678981.5244237883</x:v>
      </x:c>
      <x:c r="I12" s="57" t="n">
        <x:f>H12*(1+'Допущения'!$B$15)</x:f>
        <x:v>2692376.432045907</x:v>
      </x:c>
      <x:c r="J12" s="57" t="n">
        <x:f>I12*(1+'Допущения'!$B$15)</x:f>
        <x:v>2705838.314206136</x:v>
      </x:c>
      <x:c r="K12" s="57" t="n">
        <x:f>J12*(1+'Допущения'!$B$15)</x:f>
        <x:v>2719367.505777166</x:v>
      </x:c>
      <x:c r="L12" s="57" t="n">
        <x:f>K12*(1+'Допущения'!$B$15)</x:f>
        <x:v>2732964.3433060516</x:v>
      </x:c>
      <x:c r="M12" s="57" t="n">
        <x:f>L12*(1+'Допущения'!$B$15)</x:f>
        <x:v>2746629.1650225814</x:v>
      </x:c>
    </x:row>
    <x:row r="13" ht="24" customHeight="1">
      <x:c r="A13" s="55" t="str">
        <x:v>Аренда и эксплуатация</x:v>
      </x:c>
      <x:c r="B13" s="57" t="n">
        <x:f>'Допущения'!$B$16</x:f>
        <x:v>950000</x:v>
      </x:c>
      <x:c r="C13" s="57" t="n">
        <x:f>'Допущения'!$B$16</x:f>
        <x:v>950000</x:v>
      </x:c>
      <x:c r="D13" s="57" t="n">
        <x:f>'Допущения'!$B$16</x:f>
        <x:v>950000</x:v>
      </x:c>
      <x:c r="E13" s="57" t="n">
        <x:f>'Допущения'!$B$16</x:f>
        <x:v>950000</x:v>
      </x:c>
      <x:c r="F13" s="57" t="n">
        <x:f>'Допущения'!$B$16</x:f>
        <x:v>950000</x:v>
      </x:c>
      <x:c r="G13" s="57" t="n">
        <x:f>'Допущения'!$B$16</x:f>
        <x:v>950000</x:v>
      </x:c>
      <x:c r="H13" s="57" t="n">
        <x:f>'Допущения'!$B$16</x:f>
        <x:v>950000</x:v>
      </x:c>
      <x:c r="I13" s="57" t="n">
        <x:f>'Допущения'!$B$16</x:f>
        <x:v>950000</x:v>
      </x:c>
      <x:c r="J13" s="57" t="n">
        <x:f>'Допущения'!$B$16</x:f>
        <x:v>950000</x:v>
      </x:c>
      <x:c r="K13" s="57" t="n">
        <x:f>'Допущения'!$B$16</x:f>
        <x:v>950000</x:v>
      </x:c>
      <x:c r="L13" s="57" t="n">
        <x:f>'Допущения'!$B$16</x:f>
        <x:v>950000</x:v>
      </x:c>
      <x:c r="M13" s="57" t="n">
        <x:f>'Допущения'!$B$16</x:f>
        <x:v>950000</x:v>
      </x:c>
    </x:row>
    <x:row r="14" ht="24" customHeight="1">
      <x:c r="A14" s="55" t="str">
        <x:v>Прочие постоянные расходы</x:v>
      </x:c>
      <x:c r="B14" s="57" t="n">
        <x:f>'Допущения'!$B$17</x:f>
        <x:v>850000</x:v>
      </x:c>
      <x:c r="C14" s="57" t="n">
        <x:f>'Допущения'!$B$17</x:f>
        <x:v>850000</x:v>
      </x:c>
      <x:c r="D14" s="57" t="n">
        <x:f>'Допущения'!$B$17</x:f>
        <x:v>850000</x:v>
      </x:c>
      <x:c r="E14" s="57" t="n">
        <x:f>'Допущения'!$B$17</x:f>
        <x:v>850000</x:v>
      </x:c>
      <x:c r="F14" s="57" t="n">
        <x:f>'Допущения'!$B$17</x:f>
        <x:v>850000</x:v>
      </x:c>
      <x:c r="G14" s="57" t="n">
        <x:f>'Допущения'!$B$17</x:f>
        <x:v>850000</x:v>
      </x:c>
      <x:c r="H14" s="57" t="n">
        <x:f>'Допущения'!$B$17</x:f>
        <x:v>850000</x:v>
      </x:c>
      <x:c r="I14" s="57" t="n">
        <x:f>'Допущения'!$B$17</x:f>
        <x:v>850000</x:v>
      </x:c>
      <x:c r="J14" s="57" t="n">
        <x:f>'Допущения'!$B$17</x:f>
        <x:v>850000</x:v>
      </x:c>
      <x:c r="K14" s="57" t="n">
        <x:f>'Допущения'!$B$17</x:f>
        <x:v>850000</x:v>
      </x:c>
      <x:c r="L14" s="57" t="n">
        <x:f>'Допущения'!$B$17</x:f>
        <x:v>850000</x:v>
      </x:c>
      <x:c r="M14" s="57" t="n">
        <x:f>'Допущения'!$B$17</x:f>
        <x:v>850000</x:v>
      </x:c>
    </x:row>
    <x:row r="15" ht="24" customHeight="1">
      <x:c r="A15" s="58" t="str">
        <x:v>Операционная прибыль</x:v>
      </x:c>
      <x:c r="B15" s="59" t="n">
        <x:f>B9-B10-B11-B12-B13-B14</x:f>
        <x:v>101200</x:v>
      </x:c>
      <x:c r="C15" s="59" t="n">
        <x:f>C9-C10-C11-C12-C13-C14</x:f>
        <x:v>223236.00000000047</x:v>
      </x:c>
      <x:c r="D15" s="59" t="n">
        <x:f>D9-D10-D11-D12-D13-D14</x:f>
        <x:v>349258.08000000194</x:v>
      </x:c>
      <x:c r="E15" s="59" t="n">
        <x:f>E9-E10-E11-E12-E13-E14</x:f>
        <x:v>479387.44740000134</x:v>
      </x:c>
      <x:c r="F15" s="59" t="n">
        <x:f>F9-F10-F11-F12-F13-F14</x:f>
        <x:v>613748.9539470021</x:v>
      </x:c>
      <x:c r="G15" s="59" t="n">
        <x:f>G9-G10-G11-G12-G13-G14</x:f>
        <x:v>752471.2051060381</x:v>
      </x:c>
      <x:c r="H15" s="59" t="n">
        <x:f>H9-H10-H11-H12-H13-H14</x:f>
        <x:v>895686.6727125477</x:v>
      </x:c>
      <x:c r="I15" s="59" t="n">
        <x:f>I9-I10-I11-I12-I13-I14</x:f>
        <x:v>1043531.8110045167</x:v>
      </x:c>
      <x:c r="J15" s="59" t="n">
        <x:f>J9-J10-J11-J12-J13-J14</x:f>
        <x:v>1196147.1761358012</x:v>
      </x:c>
      <x:c r="K15" s="59" t="n">
        <x:f>K9-K10-K11-K12-K13-K14</x:f>
        <x:v>1353677.5492750304</x:v>
      </x:c>
      <x:c r="L15" s="59" t="n">
        <x:f>L9-L10-L11-L12-L13-L14</x:f>
        <x:v>1516272.0633977093</x:v>
      </x:c>
      <x:c r="M15" s="59" t="n">
        <x:f>M9-M10-M11-M12-M13-M14</x:f>
        <x:v>1684084.3338822932</x:v>
      </x:c>
    </x:row>
    <x:row r="16" ht="24" customHeight="1">
      <x:c r="A16" s="60" t="str">
        <x:v>Операционная маржа</x:v>
      </x:c>
      <x:c r="B16" s="61" t="n">
        <x:f>IF(B9=0,0,B15/B9)</x:f>
        <x:v>0.013939393939393939</x:v>
      </x:c>
      <x:c r="C16" s="61" t="n">
        <x:f>IF(C9=0,0,C15/C9)</x:f>
        <x:v>0.029853165369493763</x:v>
      </x:c>
      <x:c r="D16" s="61" t="n">
        <x:f>IF(D9=0,0,D15/D9)</x:f>
        <x:v>0.04534562499172332</x:v>
      </x:c>
      <x:c r="E16" s="61" t="n">
        <x:f>IF(E9=0,0,E15/E9)</x:f>
        <x:v>0.06042801984665464</x:v>
      </x:c>
      <x:c r="F16" s="61" t="n">
        <x:f>IF(F9=0,0,F15/F9)</x:f>
        <x:v>0.07511129424982285</x:v>
      </x:c>
      <x:c r="G16" s="61" t="n">
        <x:f>IF(G9=0,0,G15/G9)</x:f>
        <x:v>0.08940609800559317</x:v>
      </x:c>
      <x:c r="H16" s="61" t="n">
        <x:f>IF(H9=0,0,H15/H9)</x:f>
        <x:v>0.10332279439643575</x:v>
      </x:c>
      <x:c r="I16" s="61" t="n">
        <x:f>IF(I9=0,0,I15/I9)</x:f>
        <x:v>0.11687146795379194</x:v>
      </x:c>
      <x:c r="J16" s="61" t="n">
        <x:f>IF(J9=0,0,J15/J9)</x:f>
        <x:v>0.13006193201654812</x:v>
      </x:c>
      <x:c r="K16" s="61" t="n">
        <x:f>IF(K9=0,0,K15/K9)</x:f>
        <x:v>0.1429037360829611</x:v>
      </x:c>
      <x:c r="L16" s="61" t="n">
        <x:f>IF(L9=0,0,L15/L9)</x:f>
        <x:v>0.15540617296172685</x:v>
      </x:c>
      <x:c r="M16" s="61" t="n">
        <x:f>IF(M9=0,0,M15/M9)</x:f>
        <x:v>0.1675782857277166</x:v>
      </x:c>
    </x:row>
    <x:row r="17" ht="24" customHeight="1">
      <x:c r="A17" s="55" t="str">
        <x:v>Стартовые инвестиции</x:v>
      </x:c>
      <x:c r="B17" s="62" t="n">
        <x:f>'Допущения'!$B$7</x:f>
        <x:v>15000000</x:v>
      </x:c>
      <x:c r="C17" s="62" t="n">
        <x:v>0</x:v>
      </x:c>
      <x:c r="D17" s="62" t="n">
        <x:v>0</x:v>
      </x:c>
      <x:c r="E17" s="62" t="n">
        <x:v>0</x:v>
      </x:c>
      <x:c r="F17" s="62" t="n">
        <x:v>0</x:v>
      </x:c>
      <x:c r="G17" s="62" t="n">
        <x:v>0</x:v>
      </x:c>
      <x:c r="H17" s="62" t="n">
        <x:v>0</x:v>
      </x:c>
      <x:c r="I17" s="62" t="n">
        <x:v>0</x:v>
      </x:c>
      <x:c r="J17" s="62" t="n">
        <x:v>0</x:v>
      </x:c>
      <x:c r="K17" s="62" t="n">
        <x:v>0</x:v>
      </x:c>
      <x:c r="L17" s="62" t="n">
        <x:v>0</x:v>
      </x:c>
      <x:c r="M17" s="62" t="n">
        <x:v>0</x:v>
      </x:c>
    </x:row>
    <x:row r="18" ht="24" customHeight="1">
      <x:c r="A18" s="55" t="str">
        <x:v>Чистый денежный поток</x:v>
      </x:c>
      <x:c r="B18" s="62" t="n">
        <x:f>B15-B17</x:f>
        <x:v>-14898800</x:v>
      </x:c>
      <x:c r="C18" s="62" t="n">
        <x:f>C15-C17</x:f>
        <x:v>223236.00000000047</x:v>
      </x:c>
      <x:c r="D18" s="62" t="n">
        <x:f>D15-D17</x:f>
        <x:v>349258.08000000194</x:v>
      </x:c>
      <x:c r="E18" s="62" t="n">
        <x:f>E15-E17</x:f>
        <x:v>479387.44740000134</x:v>
      </x:c>
      <x:c r="F18" s="62" t="n">
        <x:f>F15-F17</x:f>
        <x:v>613748.9539470021</x:v>
      </x:c>
      <x:c r="G18" s="62" t="n">
        <x:f>G15-G17</x:f>
        <x:v>752471.2051060381</x:v>
      </x:c>
      <x:c r="H18" s="62" t="n">
        <x:f>H15-H17</x:f>
        <x:v>895686.6727125477</x:v>
      </x:c>
      <x:c r="I18" s="62" t="n">
        <x:f>I15-I17</x:f>
        <x:v>1043531.8110045167</x:v>
      </x:c>
      <x:c r="J18" s="62" t="n">
        <x:f>J15-J17</x:f>
        <x:v>1196147.1761358012</x:v>
      </x:c>
      <x:c r="K18" s="62" t="n">
        <x:f>K15-K17</x:f>
        <x:v>1353677.5492750304</x:v>
      </x:c>
      <x:c r="L18" s="62" t="n">
        <x:f>L15-L17</x:f>
        <x:v>1516272.0633977093</x:v>
      </x:c>
      <x:c r="M18" s="62" t="n">
        <x:f>M15-M17</x:f>
        <x:v>1684084.3338822932</x:v>
      </x:c>
    </x:row>
    <x:row r="19" ht="24" customHeight="1">
      <x:c r="A19" s="63" t="str">
        <x:v>Денежный остаток</x:v>
      </x:c>
      <x:c r="B19" s="64" t="n">
        <x:f>'Допущения'!$B$6+B18</x:f>
        <x:v>-9898800</x:v>
      </x:c>
      <x:c r="C19" s="64" t="n">
        <x:f>B19+C18</x:f>
        <x:v>-9675564</x:v>
      </x:c>
      <x:c r="D19" s="64" t="n">
        <x:f>C19+D18</x:f>
        <x:v>-9326305.919999998</x:v>
      </x:c>
      <x:c r="E19" s="64" t="n">
        <x:f>D19+E18</x:f>
        <x:v>-8846918.472599996</x:v>
      </x:c>
      <x:c r="F19" s="64" t="n">
        <x:f>E19+F18</x:f>
        <x:v>-8233169.518652994</x:v>
      </x:c>
      <x:c r="G19" s="64" t="n">
        <x:f>F19+G18</x:f>
        <x:v>-7480698.313546956</x:v>
      </x:c>
      <x:c r="H19" s="64" t="n">
        <x:f>G19+H18</x:f>
        <x:v>-6585011.640834408</x:v>
      </x:c>
      <x:c r="I19" s="64" t="n">
        <x:f>H19+I18</x:f>
        <x:v>-5541479.829829891</x:v>
      </x:c>
      <x:c r="J19" s="64" t="n">
        <x:f>I19+J18</x:f>
        <x:v>-4345332.6536940895</x:v>
      </x:c>
      <x:c r="K19" s="64" t="n">
        <x:f>J19+K18</x:f>
        <x:v>-2991655.104419059</x:v>
      </x:c>
      <x:c r="L19" s="64" t="n">
        <x:f>K19+L18</x:f>
        <x:v>-1475383.0410213498</x:v>
      </x:c>
      <x:c r="M19" s="64" t="n">
        <x:f>L19+M18</x:f>
        <x:v>208701.29286094336</x:v>
      </x:c>
    </x:row>
    <x:row r="20">
      <x:c r="A20" s="47"/>
      <x:c r="B20" s="47"/>
      <x:c r="C20" s="47"/>
      <x:c r="D20" s="47"/>
      <x:c r="E20" s="47"/>
      <x:c r="F20" s="47"/>
      <x:c r="G20" s="47"/>
      <x:c r="H20" s="47"/>
      <x:c r="I20" s="47"/>
      <x:c r="J20" s="47"/>
      <x:c r="K20" s="47"/>
      <x:c r="L20" s="47"/>
      <x:c r="M20" s="47"/>
    </x:row>
    <x:row r="21">
      <x:c r="A21" s="65" t="str">
        <x:v>Проверка</x:v>
      </x:c>
      <x:c r="B21" s="58" t="str"/>
      <x:c r="C21" s="58" t="str"/>
      <x:c r="D21" s="58" t="str"/>
      <x:c r="E21" s="58" t="str"/>
      <x:c r="F21" s="58" t="str"/>
      <x:c r="G21" s="58" t="str"/>
      <x:c r="H21" s="58" t="str"/>
      <x:c r="I21" s="58" t="str"/>
      <x:c r="J21" s="58" t="str"/>
      <x:c r="K21" s="58" t="str"/>
      <x:c r="L21" s="58" t="str"/>
      <x:c r="M21" s="66" t="str"/>
    </x:row>
    <x:row r="22">
      <x:c r="A22" s="53" t="str">
        <x:v>Сумма выручки за 12 месяцев</x:v>
      </x:c>
      <x:c r="B22" s="67" t="n">
        <x:f>SUM(B9:M9)</x:f>
        <x:v>103034134.6167753</x:v>
      </x:c>
      <x:c r="C22" s="47"/>
      <x:c r="D22" s="47"/>
      <x:c r="E22" s="47"/>
      <x:c r="F22" s="47"/>
      <x:c r="G22" s="47"/>
      <x:c r="H22" s="47"/>
      <x:c r="I22" s="47"/>
      <x:c r="J22" s="47"/>
      <x:c r="K22" s="47"/>
      <x:c r="L22" s="47"/>
      <x:c r="M22" s="47"/>
    </x:row>
    <x:row r="23">
      <x:c r="A23" s="55" t="str">
        <x:v>Сумма операционной прибыли</x:v>
      </x:c>
      <x:c r="B23" s="62" t="n">
        <x:f>SUM(B15:M15)</x:f>
        <x:v>10208701.292860942</x:v>
      </x:c>
      <x:c r="C23" s="47"/>
      <x:c r="D23" s="47"/>
      <x:c r="E23" s="47"/>
      <x:c r="F23" s="47"/>
      <x:c r="G23" s="47"/>
      <x:c r="H23" s="47"/>
      <x:c r="I23" s="47"/>
      <x:c r="J23" s="47"/>
      <x:c r="K23" s="47"/>
      <x:c r="L23" s="47"/>
      <x:c r="M23" s="47"/>
    </x:row>
    <x:row r="24">
      <x:c r="A24" s="68" t="str">
        <x:v>Минимальный денежный остаток</x:v>
      </x:c>
      <x:c r="B24" s="69" t="n">
        <x:f>MIN(B19:M19)</x:f>
        <x:v>-9898800</x:v>
      </x:c>
      <x:c r="C24" s="47"/>
      <x:c r="D24" s="47"/>
      <x:c r="E24" s="47"/>
      <x:c r="F24" s="47"/>
      <x:c r="G24" s="47"/>
      <x:c r="H24" s="47"/>
      <x:c r="I24" s="47"/>
      <x:c r="J24" s="47"/>
      <x:c r="K24" s="47"/>
      <x:c r="L24" s="47"/>
      <x:c r="M24" s="47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4472C4"/>
  </x:sheetPr>
  <x:sheetViews>
    <x:sheetView showGridLines="0" workbookViewId="0"/>
  </x:sheetViews>
  <x:sheetFormatPr defaultRowHeight="15"/>
  <x:cols>
    <x:col min="1" max="1" width="36" hidden="0" customWidth="1"/>
    <x:col min="2" max="2" width="22" hidden="0" customWidth="1"/>
    <x:col min="3" max="3" width="18" hidden="0" customWidth="1"/>
  </x:cols>
  <x:sheetData>
    <x:row r="1">
      <x:c r="A1" s="2"/>
      <x:c r="B1" s="2"/>
      <x:c r="C1" s="2"/>
    </x:row>
    <x:row r="2">
      <x:c r="A2" s="3" t="str">
        <x:v>Допущения финансовой модели</x:v>
      </x:c>
      <x:c r="B2" s="2"/>
      <x:c r="C2" s="2"/>
    </x:row>
    <x:row r="3">
      <x:c r="A3" s="4" t="str">
        <x:v>Измените синие значения и проверьте прогноз на листе «Модель 12 мес».</x:v>
      </x:c>
      <x:c r="B3" s="4"/>
      <x:c r="C3" s="4"/>
    </x:row>
    <x:row r="4">
      <x:c r="A4" s="5"/>
      <x:c r="B4" s="5"/>
      <x:c r="C4" s="5"/>
    </x:row>
    <x:row r="5" ht="28" customHeight="1">
      <x:c r="A5" s="10" t="str">
        <x:v>Параметр</x:v>
      </x:c>
      <x:c r="B5" s="10" t="str">
        <x:v>Значение</x:v>
      </x:c>
      <x:c r="C5" s="10" t="str">
        <x:v>Единица</x:v>
      </x:c>
    </x:row>
    <x:row r="6" ht="24" customHeight="1">
      <x:c r="A6" s="16" t="str">
        <x:v>Начальный денежный резерв</x:v>
      </x:c>
      <x:c r="B6" s="17" t="n">
        <x:v>5000000</x:v>
      </x:c>
      <x:c r="C6" s="16" t="str">
        <x:v>₽</x:v>
      </x:c>
    </x:row>
    <x:row r="7" ht="24" customHeight="1">
      <x:c r="A7" s="18" t="str">
        <x:v>Стартовые инвестиции</x:v>
      </x:c>
      <x:c r="B7" s="19" t="n">
        <x:v>15000000</x:v>
      </x:c>
      <x:c r="C7" s="18" t="str">
        <x:v>₽</x:v>
      </x:c>
    </x:row>
    <x:row r="8" ht="24" customHeight="1">
      <x:c r="A8" s="18" t="str">
        <x:v>Средний чек</x:v>
      </x:c>
      <x:c r="B8" s="19" t="n">
        <x:v>2200</x:v>
      </x:c>
      <x:c r="C8" s="18" t="str">
        <x:v>₽</x:v>
      </x:c>
    </x:row>
    <x:row r="9" ht="24" customHeight="1">
      <x:c r="A9" s="18" t="str">
        <x:v>Гостей в день в первый месяц</x:v>
      </x:c>
      <x:c r="B9" s="19" t="n">
        <x:v>110</x:v>
      </x:c>
      <x:c r="C9" s="18" t="str">
        <x:v>чел.</x:v>
      </x:c>
    </x:row>
    <x:row r="10" ht="24" customHeight="1">
      <x:c r="A10" s="18" t="str">
        <x:v>Рост гостей в месяц</x:v>
      </x:c>
      <x:c r="B10" s="20" t="n">
        <x:v>0.03</x:v>
      </x:c>
      <x:c r="C10" s="18" t="str">
        <x:v>%</x:v>
      </x:c>
    </x:row>
    <x:row r="11" ht="24" customHeight="1">
      <x:c r="A11" s="18" t="str">
        <x:v>Рабочих дней в месяц</x:v>
      </x:c>
      <x:c r="B11" s="19" t="n">
        <x:v>30</x:v>
      </x:c>
      <x:c r="C11" s="18" t="str">
        <x:v>дней</x:v>
      </x:c>
    </x:row>
    <x:row r="12" ht="24" customHeight="1">
      <x:c r="A12" s="18" t="str">
        <x:v>Food cost</x:v>
      </x:c>
      <x:c r="B12" s="20" t="n">
        <x:v>0.3</x:v>
      </x:c>
      <x:c r="C12" s="18" t="str">
        <x:v>% выручки</x:v>
      </x:c>
    </x:row>
    <x:row r="13" ht="24" customHeight="1">
      <x:c r="A13" s="18" t="str">
        <x:v>Прочие переменные расходы</x:v>
      </x:c>
      <x:c r="B13" s="20" t="n">
        <x:v>0.08</x:v>
      </x:c>
      <x:c r="C13" s="18" t="str">
        <x:v>% выручки</x:v>
      </x:c>
    </x:row>
    <x:row r="14" ht="24" customHeight="1">
      <x:c r="A14" s="18" t="str">
        <x:v>ФОТ с начислениями</x:v>
      </x:c>
      <x:c r="B14" s="19" t="n">
        <x:v>2600000</x:v>
      </x:c>
      <x:c r="C14" s="18" t="str">
        <x:v>₽/мес</x:v>
      </x:c>
    </x:row>
    <x:row r="15" ht="24" customHeight="1">
      <x:c r="A15" s="18" t="str">
        <x:v>Рост ФОТ в месяц</x:v>
      </x:c>
      <x:c r="B15" s="20" t="n">
        <x:v>0.005</x:v>
      </x:c>
      <x:c r="C15" s="18" t="str">
        <x:v>%</x:v>
      </x:c>
    </x:row>
    <x:row r="16" ht="24" customHeight="1">
      <x:c r="A16" s="18" t="str">
        <x:v>Аренда и эксплуатация</x:v>
      </x:c>
      <x:c r="B16" s="19" t="n">
        <x:v>950000</x:v>
      </x:c>
      <x:c r="C16" s="18" t="str">
        <x:v>₽/мес</x:v>
      </x:c>
    </x:row>
    <x:row r="17" ht="24" customHeight="1">
      <x:c r="A17" s="18" t="str">
        <x:v>Прочие постоянные расходы</x:v>
      </x:c>
      <x:c r="B17" s="19" t="n">
        <x:v>850000</x:v>
      </x:c>
      <x:c r="C17" s="18" t="str">
        <x:v>₽/мес</x:v>
      </x:c>
    </x:row>
    <x:row r="18" ht="24" customHeight="1">
      <x:c r="A18" s="18" t="str">
        <x:v>Дата первого месяца</x:v>
      </x:c>
      <x:c r="B18" s="21" t="n">
        <x:v>46296</x:v>
      </x:c>
      <x:c r="C18" s="18" t="str">
        <x:v>месяц</x:v>
      </x:c>
    </x:row>
    <x:row r="19">
      <x:c r="A19" s="2"/>
      <x:c r="B19" s="2"/>
      <x:c r="C19" s="2"/>
    </x:row>
    <x:row r="20" ht="60" customHeight="1">
      <x:c r="A20" s="22" t="str">
        <x:v>Ограничение</x:v>
      </x:c>
      <x:c r="B20" s="23" t="str">
        <x:v>Налоги, проценты, амортизация и оборотный капитал добавляются под конкретный проект.</x:v>
      </x:c>
      <x:c r="C20" s="23" t="str"/>
    </x:row>
    <x:row r="21">
      <x:c r="A21" s="2"/>
      <x:c r="B21" s="2"/>
      <x:c r="C21" s="2"/>
    </x:row>
    <x:row r="22">
      <x:c r="A22" s="2"/>
      <x:c r="B22" s="2"/>
      <x:c r="C22" s="2"/>
    </x:row>
  </x:sheetData>
  <x:pageMargins left="0.7" right="0.7" top="0.75" bottom="0.75" header="0.3" footer="0.3"/>
</x:worksheet>
</file>